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dreb\Desktop\files for website\"/>
    </mc:Choice>
  </mc:AlternateContent>
  <bookViews>
    <workbookView xWindow="120" yWindow="60" windowWidth="20400" windowHeight="10545" activeTab="1"/>
  </bookViews>
  <sheets>
    <sheet name="Current Taxes Calculation" sheetId="1" r:id="rId1"/>
    <sheet name="Delinq Taxes Rec" sheetId="2" r:id="rId2"/>
    <sheet name="Balance Sheet Adjustments" sheetId="3" r:id="rId3"/>
  </sheets>
  <calcPr calcId="152511"/>
</workbook>
</file>

<file path=xl/calcChain.xml><?xml version="1.0" encoding="utf-8"?>
<calcChain xmlns="http://schemas.openxmlformats.org/spreadsheetml/2006/main">
  <c r="K32" i="3" l="1"/>
  <c r="K18" i="1"/>
  <c r="K19" i="1"/>
  <c r="I32" i="3"/>
  <c r="G32" i="3"/>
  <c r="E32" i="3"/>
  <c r="C32" i="3"/>
  <c r="K19" i="2"/>
  <c r="I19" i="2"/>
  <c r="G19" i="2"/>
  <c r="E19" i="2"/>
  <c r="C19" i="2"/>
  <c r="K18" i="2"/>
  <c r="I18" i="2"/>
  <c r="G18" i="2"/>
  <c r="E18" i="2"/>
  <c r="C18" i="2"/>
  <c r="K15" i="2"/>
  <c r="I15" i="2"/>
  <c r="G15" i="2"/>
  <c r="E15" i="2"/>
  <c r="C15" i="2"/>
  <c r="K9" i="2"/>
  <c r="I9" i="2"/>
  <c r="G9" i="2"/>
  <c r="E9" i="2"/>
  <c r="C9" i="2"/>
  <c r="I19" i="1"/>
  <c r="I18" i="1"/>
  <c r="I20" i="1" s="1"/>
  <c r="I6" i="3" s="1"/>
  <c r="I8" i="3" s="1"/>
  <c r="I24" i="3" s="1"/>
  <c r="I25" i="3" s="1"/>
  <c r="G19" i="1"/>
  <c r="G18" i="1"/>
  <c r="G20" i="1" s="1"/>
  <c r="G6" i="3" s="1"/>
  <c r="G8" i="3" s="1"/>
  <c r="G24" i="3" s="1"/>
  <c r="G25" i="3" s="1"/>
  <c r="E19" i="1"/>
  <c r="E18" i="1"/>
  <c r="E20" i="1" s="1"/>
  <c r="E6" i="3" s="1"/>
  <c r="E8" i="3" s="1"/>
  <c r="E24" i="3" s="1"/>
  <c r="E25" i="3" s="1"/>
  <c r="C19" i="1"/>
  <c r="C18" i="1"/>
  <c r="C20" i="1" s="1"/>
  <c r="K15" i="1"/>
  <c r="I15" i="1"/>
  <c r="G15" i="1"/>
  <c r="E15" i="1"/>
  <c r="C15" i="1"/>
  <c r="K9" i="1"/>
  <c r="I9" i="1"/>
  <c r="G9" i="1"/>
  <c r="E9" i="1"/>
  <c r="C9" i="1"/>
  <c r="K26" i="1"/>
  <c r="K28" i="1" s="1"/>
  <c r="I26" i="1"/>
  <c r="I28" i="1" s="1"/>
  <c r="G26" i="1"/>
  <c r="G28" i="1" s="1"/>
  <c r="E26" i="1"/>
  <c r="E28" i="1" s="1"/>
  <c r="C26" i="1"/>
  <c r="C28" i="1" s="1"/>
  <c r="K20" i="1" l="1"/>
  <c r="K21" i="1" s="1"/>
  <c r="C30" i="1"/>
  <c r="C32" i="1" s="1"/>
  <c r="C6" i="3"/>
  <c r="C8" i="3" s="1"/>
  <c r="C24" i="3" s="1"/>
  <c r="C25" i="3" s="1"/>
  <c r="E30" i="1"/>
  <c r="E32" i="1" s="1"/>
  <c r="C21" i="1"/>
  <c r="G20" i="2"/>
  <c r="G11" i="3" s="1"/>
  <c r="G13" i="3" s="1"/>
  <c r="G27" i="3" s="1"/>
  <c r="G28" i="3" s="1"/>
  <c r="C20" i="2"/>
  <c r="E20" i="2"/>
  <c r="E21" i="2" s="1"/>
  <c r="K20" i="2"/>
  <c r="K21" i="2" s="1"/>
  <c r="I20" i="2"/>
  <c r="I11" i="3" s="1"/>
  <c r="E21" i="1"/>
  <c r="G21" i="2" l="1"/>
  <c r="E41" i="1"/>
  <c r="C21" i="2"/>
  <c r="C11" i="3"/>
  <c r="E42" i="1"/>
  <c r="E39" i="1"/>
  <c r="C42" i="1"/>
  <c r="C39" i="1"/>
  <c r="C41" i="1"/>
  <c r="C54" i="1"/>
  <c r="E13" i="3"/>
  <c r="E27" i="3" s="1"/>
  <c r="E28" i="3" s="1"/>
  <c r="E11" i="3"/>
  <c r="E54" i="1"/>
  <c r="K13" i="3"/>
  <c r="K27" i="3" s="1"/>
  <c r="K28" i="3" s="1"/>
  <c r="K30" i="1"/>
  <c r="K32" i="1" s="1"/>
  <c r="K6" i="3"/>
  <c r="K8" i="3" s="1"/>
  <c r="K24" i="3" s="1"/>
  <c r="K25" i="3" s="1"/>
  <c r="C13" i="3"/>
  <c r="C27" i="3" s="1"/>
  <c r="C28" i="3" s="1"/>
  <c r="I21" i="2"/>
  <c r="I13" i="3"/>
  <c r="I27" i="3" s="1"/>
  <c r="I28" i="3" s="1"/>
  <c r="I30" i="1"/>
  <c r="I21" i="1"/>
  <c r="G30" i="1"/>
  <c r="G21" i="1"/>
  <c r="E47" i="1" l="1"/>
  <c r="E49" i="1" s="1"/>
  <c r="E51" i="1" s="1"/>
  <c r="C47" i="1"/>
  <c r="C49" i="1" s="1"/>
  <c r="C51" i="1" s="1"/>
  <c r="E15" i="3"/>
  <c r="E17" i="3" s="1"/>
  <c r="E19" i="3" s="1"/>
  <c r="E30" i="3" s="1"/>
  <c r="E31" i="3" s="1"/>
  <c r="K41" i="1"/>
  <c r="K42" i="1"/>
  <c r="K54" i="1"/>
  <c r="K39" i="1"/>
  <c r="I32" i="1"/>
  <c r="G32" i="1"/>
  <c r="C15" i="3" l="1"/>
  <c r="C17" i="3" s="1"/>
  <c r="C19" i="3" s="1"/>
  <c r="C30" i="3" s="1"/>
  <c r="C31" i="3" s="1"/>
  <c r="I39" i="1"/>
  <c r="I47" i="1"/>
  <c r="I49" i="1" s="1"/>
  <c r="I51" i="1" s="1"/>
  <c r="I54" i="1"/>
  <c r="I41" i="1"/>
  <c r="I42" i="1"/>
  <c r="G54" i="1"/>
  <c r="G41" i="1"/>
  <c r="G47" i="1" s="1"/>
  <c r="G49" i="1" s="1"/>
  <c r="G51" i="1" s="1"/>
  <c r="G39" i="1"/>
  <c r="G42" i="1"/>
  <c r="K47" i="1"/>
  <c r="K49" i="1" s="1"/>
  <c r="K51" i="1" s="1"/>
  <c r="I15" i="3" l="1"/>
  <c r="I17" i="3" s="1"/>
  <c r="I19" i="3" s="1"/>
  <c r="I30" i="3" s="1"/>
  <c r="I31" i="3" s="1"/>
  <c r="G15" i="3"/>
  <c r="G17" i="3" s="1"/>
  <c r="G19" i="3" s="1"/>
  <c r="G30" i="3" s="1"/>
  <c r="G31" i="3" s="1"/>
  <c r="K15" i="3"/>
  <c r="K17" i="3" s="1"/>
  <c r="K19" i="3" s="1"/>
  <c r="K30" i="3" s="1"/>
  <c r="K31" i="3" s="1"/>
</calcChain>
</file>

<file path=xl/comments1.xml><?xml version="1.0" encoding="utf-8"?>
<comments xmlns="http://schemas.openxmlformats.org/spreadsheetml/2006/main">
  <authors>
    <author>Leah Bifulco</author>
  </authors>
  <commentList>
    <comment ref="A43" authorId="0" shapeId="0">
      <text>
        <r>
          <rPr>
            <b/>
            <sz val="9"/>
            <color indexed="81"/>
            <rFont val="Tahoma"/>
            <charset val="1"/>
          </rPr>
          <t>Enter amounts as negative numbers</t>
        </r>
      </text>
    </comment>
  </commentList>
</comments>
</file>

<file path=xl/sharedStrings.xml><?xml version="1.0" encoding="utf-8"?>
<sst xmlns="http://schemas.openxmlformats.org/spreadsheetml/2006/main" count="94" uniqueCount="55">
  <si>
    <t>General</t>
  </si>
  <si>
    <t>Special Education</t>
  </si>
  <si>
    <t>Capital Outlay</t>
  </si>
  <si>
    <t>Pension</t>
  </si>
  <si>
    <t>Debt Service</t>
  </si>
  <si>
    <t>Insert/Delete Funds, as needed</t>
  </si>
  <si>
    <t>Fund</t>
  </si>
  <si>
    <t>Add: Current Property Taxes received in July for June</t>
  </si>
  <si>
    <t>of this FY</t>
  </si>
  <si>
    <t>Total Tax Levy for Calendar Year that Crosses Last</t>
  </si>
  <si>
    <t>Half of the Fiscal Year</t>
  </si>
  <si>
    <t>Multiply by 50%</t>
  </si>
  <si>
    <t>Total Levy</t>
  </si>
  <si>
    <t>Budget Levy</t>
  </si>
  <si>
    <t>Current Taxes Receivable per Above</t>
  </si>
  <si>
    <t>If "YES" above, complete this section:</t>
  </si>
  <si>
    <t>DEFERRED REVENUE CALCULATION</t>
  </si>
  <si>
    <t>Note: If receivable exceeds budget levy, then less in revenue was collected than budgeted for.  The District may recognize revenue up to the amount of 50% of the budget levy if received within the District's period of availability.</t>
  </si>
  <si>
    <t>Current Property Taxes Uncollected per County</t>
  </si>
  <si>
    <t>Total Receivable per County</t>
  </si>
  <si>
    <t>Total Receivable</t>
  </si>
  <si>
    <t>Total June Collections Rec'd in July</t>
  </si>
  <si>
    <t>Current Property TaxesReceivable:</t>
  </si>
  <si>
    <t>Deferred Revenue = Current taxes Receivable</t>
  </si>
  <si>
    <t>Less: Collections Rec'd in August after FY</t>
  </si>
  <si>
    <t>Less: Collections Rec'd in July after FY</t>
  </si>
  <si>
    <t>Total Deferred Revenue</t>
  </si>
  <si>
    <t>Deferred Revenue Check: Is it Less than Budget Levy?</t>
  </si>
  <si>
    <t>If Yes:</t>
  </si>
  <si>
    <t>Final Deferred Revenue:</t>
  </si>
  <si>
    <t>If "NO" above, complete this section:</t>
  </si>
  <si>
    <t>Deferred Revenue Should Equal 50% of Budget Levy</t>
  </si>
  <si>
    <t>Does the Receivable Exceed the Budget Levy?</t>
  </si>
  <si>
    <t>Insert Information in Gray Cells</t>
  </si>
  <si>
    <t>Delinquent Property Taxes Uncollected per County</t>
  </si>
  <si>
    <t>Add: Delinquent Property Taxes received in July for June</t>
  </si>
  <si>
    <t>Delinquent Property TaxesReceivable:</t>
  </si>
  <si>
    <t>Current Taxes Receivable per Calculation</t>
  </si>
  <si>
    <t>Account XX-110-021 before Adjustment</t>
  </si>
  <si>
    <t>Adjustment Needed: Debit (Credit)</t>
  </si>
  <si>
    <t>Delinquent Taxes Receivable per Calculation</t>
  </si>
  <si>
    <t>Account XX-110-200 before Adjustment</t>
  </si>
  <si>
    <t>Deferred Revenue per Calculation</t>
  </si>
  <si>
    <t>Plus: Grant Deferred Revenue</t>
  </si>
  <si>
    <t>Account XX-474 before Adjustment</t>
  </si>
  <si>
    <t>Adjustment Needed: (Debit) Credit</t>
  </si>
  <si>
    <t>XX-110-021</t>
  </si>
  <si>
    <t>Adjustments Debit/(Credit):</t>
  </si>
  <si>
    <t>XX-110-200</t>
  </si>
  <si>
    <t>XX-474</t>
  </si>
  <si>
    <t>XX-1110</t>
  </si>
  <si>
    <t>XX-1120</t>
  </si>
  <si>
    <t>XX-Respective Grant Account</t>
  </si>
  <si>
    <t>County A</t>
  </si>
  <si>
    <t xml:space="preserve">County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</si>
</sst>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9" fontId="0" fillId="0" borderId="1" xfId="1" applyFont="1" applyBorder="1"/>
    <xf numFmtId="0" fontId="0" fillId="3" borderId="0" xfId="0" applyFill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43" fontId="0" fillId="0" borderId="0" xfId="2" applyFont="1"/>
    <xf numFmtId="43" fontId="0" fillId="0" borderId="0" xfId="2" applyFont="1" applyAlignment="1">
      <alignment horizontal="center" wrapText="1"/>
    </xf>
    <xf numFmtId="43" fontId="0" fillId="5" borderId="0" xfId="2" applyFont="1" applyFill="1"/>
    <xf numFmtId="43" fontId="0" fillId="0" borderId="2" xfId="2" applyFont="1" applyBorder="1"/>
    <xf numFmtId="43" fontId="0" fillId="0" borderId="0" xfId="2" applyFont="1" applyFill="1"/>
    <xf numFmtId="43" fontId="0" fillId="0" borderId="0" xfId="2" applyFont="1" applyBorder="1"/>
    <xf numFmtId="43" fontId="0" fillId="0" borderId="1" xfId="2" applyFont="1" applyBorder="1"/>
    <xf numFmtId="43" fontId="0" fillId="2" borderId="3" xfId="2" applyFont="1" applyFill="1" applyBorder="1"/>
    <xf numFmtId="43" fontId="0" fillId="5" borderId="1" xfId="2" applyFont="1" applyFill="1" applyBorder="1"/>
    <xf numFmtId="43" fontId="0" fillId="2" borderId="0" xfId="2" applyFont="1" applyFill="1"/>
    <xf numFmtId="43" fontId="0" fillId="4" borderId="0" xfId="2" applyFont="1" applyFill="1" applyAlignment="1">
      <alignment horizontal="center"/>
    </xf>
    <xf numFmtId="43" fontId="0" fillId="0" borderId="0" xfId="2" applyFont="1" applyAlignment="1">
      <alignment horizontal="center"/>
    </xf>
    <xf numFmtId="43" fontId="0" fillId="3" borderId="0" xfId="2" applyFont="1" applyFill="1"/>
    <xf numFmtId="43" fontId="0" fillId="0" borderId="4" xfId="2" applyFont="1" applyBorder="1"/>
    <xf numFmtId="43" fontId="0" fillId="0" borderId="3" xfId="2" applyFont="1" applyBorder="1"/>
    <xf numFmtId="9" fontId="0" fillId="0" borderId="0" xfId="1" applyFont="1"/>
    <xf numFmtId="43" fontId="0" fillId="0" borderId="3" xfId="2" applyFont="1" applyFill="1" applyBorder="1"/>
    <xf numFmtId="43" fontId="0" fillId="0" borderId="5" xfId="2" applyFont="1" applyBorder="1"/>
    <xf numFmtId="43" fontId="0" fillId="0" borderId="1" xfId="2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zoomScale="85" zoomScaleNormal="85" workbookViewId="0">
      <selection activeCell="E25" sqref="E25"/>
    </sheetView>
  </sheetViews>
  <sheetFormatPr defaultRowHeight="14.25" x14ac:dyDescent="0.2"/>
  <cols>
    <col min="1" max="1" width="36.375" customWidth="1"/>
    <col min="3" max="3" width="13.375" style="10" customWidth="1"/>
    <col min="4" max="4" width="0.875" style="10" customWidth="1"/>
    <col min="5" max="5" width="13.375" style="10" customWidth="1"/>
    <col min="6" max="6" width="0.875" style="10" customWidth="1"/>
    <col min="7" max="7" width="13.375" style="10" customWidth="1"/>
    <col min="8" max="8" width="0.875" style="10" customWidth="1"/>
    <col min="9" max="9" width="13.375" style="10" customWidth="1"/>
    <col min="10" max="10" width="0.875" style="10" customWidth="1"/>
    <col min="11" max="11" width="13.375" style="10" customWidth="1"/>
  </cols>
  <sheetData>
    <row r="1" spans="1:11" x14ac:dyDescent="0.2">
      <c r="A1" t="s">
        <v>5</v>
      </c>
    </row>
    <row r="2" spans="1:11" x14ac:dyDescent="0.2">
      <c r="A2" s="9" t="s">
        <v>33</v>
      </c>
    </row>
    <row r="3" spans="1:11" x14ac:dyDescent="0.2">
      <c r="C3" s="28" t="s">
        <v>6</v>
      </c>
      <c r="D3" s="28"/>
      <c r="E3" s="28"/>
      <c r="F3" s="28"/>
      <c r="G3" s="28"/>
      <c r="H3" s="28"/>
      <c r="I3" s="28"/>
      <c r="J3" s="28"/>
      <c r="K3" s="28"/>
    </row>
    <row r="4" spans="1:11" s="1" customFormat="1" ht="28.5" x14ac:dyDescent="0.2">
      <c r="C4" s="11" t="s">
        <v>0</v>
      </c>
      <c r="D4" s="11"/>
      <c r="E4" s="11" t="s">
        <v>1</v>
      </c>
      <c r="F4" s="11"/>
      <c r="G4" s="11" t="s">
        <v>2</v>
      </c>
      <c r="H4" s="11"/>
      <c r="I4" s="11" t="s">
        <v>3</v>
      </c>
      <c r="J4" s="11"/>
      <c r="K4" s="11" t="s">
        <v>4</v>
      </c>
    </row>
    <row r="6" spans="1:11" x14ac:dyDescent="0.2">
      <c r="A6" t="s">
        <v>18</v>
      </c>
    </row>
    <row r="7" spans="1:11" x14ac:dyDescent="0.2">
      <c r="A7" s="2" t="s">
        <v>53</v>
      </c>
      <c r="C7" s="12">
        <v>250000</v>
      </c>
      <c r="E7" s="12">
        <v>100000</v>
      </c>
      <c r="G7" s="12">
        <v>100000</v>
      </c>
      <c r="I7" s="12">
        <v>0</v>
      </c>
      <c r="K7" s="12">
        <v>30000</v>
      </c>
    </row>
    <row r="8" spans="1:11" x14ac:dyDescent="0.2">
      <c r="A8" s="2" t="s">
        <v>54</v>
      </c>
      <c r="C8" s="12"/>
      <c r="E8" s="12"/>
      <c r="G8" s="12"/>
      <c r="I8" s="12"/>
      <c r="K8" s="12"/>
    </row>
    <row r="9" spans="1:11" x14ac:dyDescent="0.2">
      <c r="A9" s="3" t="s">
        <v>19</v>
      </c>
      <c r="C9" s="13">
        <f>SUM(C7:C8)</f>
        <v>250000</v>
      </c>
      <c r="E9" s="13">
        <f>SUM(E7:E8)</f>
        <v>100000</v>
      </c>
      <c r="G9" s="13">
        <f>SUM(G7:G8)</f>
        <v>100000</v>
      </c>
      <c r="I9" s="13">
        <f>SUM(I7:I8)</f>
        <v>0</v>
      </c>
      <c r="K9" s="13">
        <f>SUM(K7:K8)</f>
        <v>30000</v>
      </c>
    </row>
    <row r="10" spans="1:11" x14ac:dyDescent="0.2">
      <c r="A10" s="3"/>
    </row>
    <row r="11" spans="1:11" x14ac:dyDescent="0.2">
      <c r="A11" t="s">
        <v>7</v>
      </c>
    </row>
    <row r="12" spans="1:11" x14ac:dyDescent="0.2">
      <c r="A12" s="2" t="s">
        <v>8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2" t="s">
        <v>53</v>
      </c>
      <c r="C13" s="12">
        <v>10000</v>
      </c>
      <c r="D13" s="14"/>
      <c r="E13" s="12">
        <v>5000</v>
      </c>
      <c r="F13" s="14"/>
      <c r="G13" s="12">
        <v>5000</v>
      </c>
      <c r="H13" s="14"/>
      <c r="I13" s="12"/>
      <c r="J13" s="14"/>
      <c r="K13" s="12">
        <v>2000</v>
      </c>
    </row>
    <row r="14" spans="1:11" x14ac:dyDescent="0.2">
      <c r="A14" s="2" t="s">
        <v>54</v>
      </c>
      <c r="C14" s="12"/>
      <c r="D14" s="14"/>
      <c r="E14" s="12"/>
      <c r="F14" s="14"/>
      <c r="G14" s="12"/>
      <c r="H14" s="14"/>
      <c r="I14" s="12"/>
      <c r="J14" s="14"/>
      <c r="K14" s="12"/>
    </row>
    <row r="15" spans="1:11" x14ac:dyDescent="0.2">
      <c r="A15" s="3" t="s">
        <v>21</v>
      </c>
      <c r="C15" s="13">
        <f>SUM(C13:C14)</f>
        <v>10000</v>
      </c>
      <c r="E15" s="13">
        <f>SUM(E13:E14)</f>
        <v>5000</v>
      </c>
      <c r="G15" s="13">
        <f>SUM(G13:G14)</f>
        <v>5000</v>
      </c>
      <c r="I15" s="13">
        <f>SUM(I13:I14)</f>
        <v>0</v>
      </c>
      <c r="K15" s="13">
        <f>SUM(K13:K14)</f>
        <v>2000</v>
      </c>
    </row>
    <row r="16" spans="1:11" x14ac:dyDescent="0.2">
      <c r="A16" s="3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7" t="s">
        <v>22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A18" s="2" t="s">
        <v>53</v>
      </c>
      <c r="C18" s="15">
        <f>C7+C13</f>
        <v>260000</v>
      </c>
      <c r="D18" s="15"/>
      <c r="E18" s="15">
        <f>E7+E13</f>
        <v>105000</v>
      </c>
      <c r="F18" s="15"/>
      <c r="G18" s="15">
        <f>G7+G13</f>
        <v>105000</v>
      </c>
      <c r="H18" s="15"/>
      <c r="I18" s="15">
        <f>I7+I13</f>
        <v>0</v>
      </c>
      <c r="J18" s="15"/>
      <c r="K18" s="15">
        <f>K7+K13</f>
        <v>32000</v>
      </c>
    </row>
    <row r="19" spans="1:11" x14ac:dyDescent="0.2">
      <c r="A19" s="2" t="s">
        <v>54</v>
      </c>
      <c r="C19" s="16">
        <f>+C8+C14</f>
        <v>0</v>
      </c>
      <c r="D19" s="15"/>
      <c r="E19" s="16">
        <f>+E8+E14</f>
        <v>0</v>
      </c>
      <c r="F19" s="15"/>
      <c r="G19" s="16">
        <f>+G8+G14</f>
        <v>0</v>
      </c>
      <c r="H19" s="15"/>
      <c r="I19" s="16">
        <f>+I8+I14</f>
        <v>0</v>
      </c>
      <c r="J19" s="15"/>
      <c r="K19" s="16">
        <f>+K8+K14</f>
        <v>0</v>
      </c>
    </row>
    <row r="20" spans="1:11" ht="15" thickBot="1" x14ac:dyDescent="0.25">
      <c r="A20" s="3" t="s">
        <v>20</v>
      </c>
      <c r="C20" s="17">
        <f>SUM(C18:C19)</f>
        <v>260000</v>
      </c>
      <c r="E20" s="17">
        <f>SUM(E18:E19)</f>
        <v>105000</v>
      </c>
      <c r="G20" s="17">
        <f>SUM(G18:G19)</f>
        <v>105000</v>
      </c>
      <c r="I20" s="17">
        <f>SUM(I18:I19)</f>
        <v>0</v>
      </c>
      <c r="K20" s="17">
        <f>SUM(K18:K19)</f>
        <v>32000</v>
      </c>
    </row>
    <row r="21" spans="1:11" ht="15" thickTop="1" x14ac:dyDescent="0.2">
      <c r="C21" s="10" t="str">
        <f>IF(C20=SUM(C15,C9),"",C20-C15-C9)</f>
        <v/>
      </c>
      <c r="E21" s="10" t="str">
        <f>IF(E20=SUM(E15,E9),"",E20-E15-E9)</f>
        <v/>
      </c>
      <c r="G21" s="10" t="str">
        <f>IF(G20=SUM(G15,G9),"",G20-G15-G9)</f>
        <v/>
      </c>
      <c r="I21" s="10" t="str">
        <f>IF(I20=SUM(I15,I9),"",I20-I15-I9)</f>
        <v/>
      </c>
      <c r="K21" s="10" t="str">
        <f>IF(K20=SUM(K15,K9),"",K20-K15-K9)</f>
        <v/>
      </c>
    </row>
    <row r="22" spans="1:11" x14ac:dyDescent="0.2">
      <c r="A22" t="s">
        <v>9</v>
      </c>
    </row>
    <row r="23" spans="1:11" x14ac:dyDescent="0.2">
      <c r="A23" s="2" t="s">
        <v>10</v>
      </c>
    </row>
    <row r="24" spans="1:11" x14ac:dyDescent="0.2">
      <c r="A24" s="2" t="s">
        <v>53</v>
      </c>
      <c r="C24" s="12">
        <v>530000</v>
      </c>
      <c r="E24" s="12">
        <v>210000</v>
      </c>
      <c r="G24" s="12">
        <v>210000</v>
      </c>
      <c r="I24" s="12"/>
      <c r="K24" s="12">
        <v>61000</v>
      </c>
    </row>
    <row r="25" spans="1:11" x14ac:dyDescent="0.2">
      <c r="A25" s="2" t="s">
        <v>54</v>
      </c>
      <c r="C25" s="18"/>
      <c r="E25" s="18"/>
      <c r="G25" s="18"/>
      <c r="I25" s="18"/>
      <c r="K25" s="18"/>
    </row>
    <row r="26" spans="1:11" x14ac:dyDescent="0.2">
      <c r="A26" s="4" t="s">
        <v>12</v>
      </c>
      <c r="C26" s="10">
        <f>SUM(C24:C25)</f>
        <v>530000</v>
      </c>
      <c r="E26" s="10">
        <f>SUM(E24:E25)</f>
        <v>210000</v>
      </c>
      <c r="G26" s="10">
        <f>SUM(G24:G25)</f>
        <v>210000</v>
      </c>
      <c r="I26" s="10">
        <f>SUM(I24:I25)</f>
        <v>0</v>
      </c>
      <c r="K26" s="10">
        <f>SUM(K24:K25)</f>
        <v>61000</v>
      </c>
    </row>
    <row r="27" spans="1:11" x14ac:dyDescent="0.2">
      <c r="A27" s="4" t="s">
        <v>11</v>
      </c>
      <c r="C27" s="5">
        <v>0.5</v>
      </c>
      <c r="D27" s="25"/>
      <c r="E27" s="5">
        <v>0.5</v>
      </c>
      <c r="F27" s="25"/>
      <c r="G27" s="5">
        <v>0.5</v>
      </c>
      <c r="H27" s="25"/>
      <c r="I27" s="5">
        <v>0.5</v>
      </c>
      <c r="J27" s="25"/>
      <c r="K27" s="5">
        <v>0.5</v>
      </c>
    </row>
    <row r="28" spans="1:11" x14ac:dyDescent="0.2">
      <c r="A28" t="s">
        <v>13</v>
      </c>
      <c r="C28" s="10">
        <f>+C26*C27</f>
        <v>265000</v>
      </c>
      <c r="E28" s="10">
        <f>+E26*E27</f>
        <v>105000</v>
      </c>
      <c r="G28" s="10">
        <f>+G26*G27</f>
        <v>105000</v>
      </c>
      <c r="I28" s="10">
        <f>+I26*I27</f>
        <v>0</v>
      </c>
      <c r="K28" s="10">
        <f>+K26*K27</f>
        <v>30500</v>
      </c>
    </row>
    <row r="30" spans="1:11" x14ac:dyDescent="0.2">
      <c r="A30" t="s">
        <v>14</v>
      </c>
      <c r="C30" s="19">
        <f>+C20</f>
        <v>260000</v>
      </c>
      <c r="E30" s="19">
        <f>+E20</f>
        <v>105000</v>
      </c>
      <c r="G30" s="19">
        <f>+G20</f>
        <v>105000</v>
      </c>
      <c r="I30" s="19">
        <f>+I20</f>
        <v>0</v>
      </c>
      <c r="K30" s="19">
        <f>+K20</f>
        <v>32000</v>
      </c>
    </row>
    <row r="32" spans="1:11" x14ac:dyDescent="0.2">
      <c r="A32" t="s">
        <v>32</v>
      </c>
      <c r="C32" s="20" t="str">
        <f>IF(C30&gt;C28,"YES","NO")</f>
        <v>NO</v>
      </c>
      <c r="D32" s="21"/>
      <c r="E32" s="20" t="str">
        <f>IF(E30&gt;E28,"YES","NO")</f>
        <v>NO</v>
      </c>
      <c r="F32" s="21"/>
      <c r="G32" s="20" t="str">
        <f>IF(G30&gt;G28,"YES","NO")</f>
        <v>NO</v>
      </c>
      <c r="H32" s="21"/>
      <c r="I32" s="20" t="str">
        <f>IF(I30&gt;I28,"YES","NO")</f>
        <v>NO</v>
      </c>
      <c r="J32" s="21"/>
      <c r="K32" s="20" t="str">
        <f>IF(K30&gt;K28,"YES","NO")</f>
        <v>YES</v>
      </c>
    </row>
    <row r="34" spans="1:11" s="6" customFormat="1" x14ac:dyDescent="0.2">
      <c r="A34" s="6" t="s">
        <v>16</v>
      </c>
      <c r="C34" s="22"/>
      <c r="D34" s="22"/>
      <c r="E34" s="22"/>
      <c r="F34" s="22"/>
      <c r="G34" s="22"/>
      <c r="H34" s="22"/>
      <c r="I34" s="22"/>
      <c r="J34" s="22"/>
      <c r="K34" s="22"/>
    </row>
    <row r="35" spans="1:11" x14ac:dyDescent="0.2">
      <c r="A35" s="8" t="s">
        <v>15</v>
      </c>
    </row>
    <row r="36" spans="1:11" ht="5.25" customHeight="1" x14ac:dyDescent="0.2"/>
    <row r="37" spans="1:11" ht="29.25" customHeight="1" x14ac:dyDescent="0.2">
      <c r="A37" s="29" t="s">
        <v>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9" spans="1:11" x14ac:dyDescent="0.2">
      <c r="A39" t="s">
        <v>23</v>
      </c>
      <c r="C39" s="10">
        <f>IF(C32="YES",C30,0)</f>
        <v>0</v>
      </c>
      <c r="E39" s="10">
        <f>IF(E32="YES",E30,0)</f>
        <v>0</v>
      </c>
      <c r="G39" s="10">
        <f>IF(G32="YES",G30,0)</f>
        <v>0</v>
      </c>
      <c r="I39" s="10">
        <f>IF(I32="YES",I30,0)</f>
        <v>0</v>
      </c>
      <c r="K39" s="10">
        <f>IF(K32="YES",K30,0)</f>
        <v>32000</v>
      </c>
    </row>
    <row r="40" spans="1:11" x14ac:dyDescent="0.2">
      <c r="A40" t="s">
        <v>25</v>
      </c>
    </row>
    <row r="41" spans="1:11" x14ac:dyDescent="0.2">
      <c r="A41" s="2" t="s">
        <v>53</v>
      </c>
      <c r="C41" s="10">
        <f>IF(C32="YES",-C13,0)</f>
        <v>0</v>
      </c>
      <c r="E41" s="10">
        <f>IF(E32="YES",-E13,0)</f>
        <v>0</v>
      </c>
      <c r="G41" s="10">
        <f>IF(G32="YES",-G13,0)</f>
        <v>0</v>
      </c>
      <c r="I41" s="10">
        <f>IF(I32="YES",-I13,0)</f>
        <v>0</v>
      </c>
      <c r="K41" s="10">
        <f>IF(K32="YES",-K13,0)</f>
        <v>-2000</v>
      </c>
    </row>
    <row r="42" spans="1:11" x14ac:dyDescent="0.2">
      <c r="A42" s="2" t="s">
        <v>54</v>
      </c>
      <c r="C42" s="10">
        <f>IF(C32="YES",-C14,0)</f>
        <v>0</v>
      </c>
      <c r="E42" s="10">
        <f>IF(E32="YES",-E14,0)</f>
        <v>0</v>
      </c>
      <c r="G42" s="10">
        <f>IF(G32="YES",-G14,0)</f>
        <v>0</v>
      </c>
      <c r="I42" s="10">
        <f>IF(I32="YES",-I14,0)</f>
        <v>0</v>
      </c>
      <c r="K42" s="10">
        <f>IF(K32="YES",-K14,0)</f>
        <v>0</v>
      </c>
    </row>
    <row r="43" spans="1:11" x14ac:dyDescent="0.2">
      <c r="A43" t="s">
        <v>24</v>
      </c>
    </row>
    <row r="44" spans="1:11" x14ac:dyDescent="0.2">
      <c r="A44" s="2" t="s">
        <v>53</v>
      </c>
      <c r="C44" s="12"/>
      <c r="E44" s="12"/>
      <c r="G44" s="12"/>
      <c r="I44" s="12"/>
      <c r="K44" s="12">
        <v>-5000</v>
      </c>
    </row>
    <row r="45" spans="1:11" x14ac:dyDescent="0.2">
      <c r="A45" s="2" t="s">
        <v>54</v>
      </c>
      <c r="C45" s="18"/>
      <c r="E45" s="18"/>
      <c r="G45" s="18"/>
      <c r="I45" s="18"/>
      <c r="K45" s="18">
        <v>-2000</v>
      </c>
    </row>
    <row r="46" spans="1:11" x14ac:dyDescent="0.2">
      <c r="A46" s="2"/>
    </row>
    <row r="47" spans="1:11" ht="15" thickBot="1" x14ac:dyDescent="0.25">
      <c r="A47" s="3" t="s">
        <v>26</v>
      </c>
      <c r="C47" s="23">
        <f>IF(C32="YES",SUM(C39:C46),0)</f>
        <v>0</v>
      </c>
      <c r="E47" s="23">
        <f>IF(E32="YES",SUM(E39:E46),0)</f>
        <v>0</v>
      </c>
      <c r="G47" s="23">
        <f>IF(G32="YES",SUM(G39:G46),0)</f>
        <v>0</v>
      </c>
      <c r="I47" s="23">
        <f>IF(I32="YES",SUM(I39:I46),0)</f>
        <v>0</v>
      </c>
      <c r="K47" s="23">
        <f>IF(K32="YES",SUM(K39:K46),0)</f>
        <v>23000</v>
      </c>
    </row>
    <row r="48" spans="1:11" ht="15" thickTop="1" x14ac:dyDescent="0.2"/>
    <row r="49" spans="1:11" x14ac:dyDescent="0.2">
      <c r="A49" s="7" t="s">
        <v>27</v>
      </c>
      <c r="C49" s="21" t="str">
        <f>+IF(C47&lt;C28,"YES","NO")</f>
        <v>YES</v>
      </c>
      <c r="D49" s="21"/>
      <c r="E49" s="21" t="str">
        <f>+IF(E47&lt;E28,"YES","NO")</f>
        <v>YES</v>
      </c>
      <c r="F49" s="21"/>
      <c r="G49" s="21" t="str">
        <f>+IF(G47&lt;G28,"YES","NO")</f>
        <v>YES</v>
      </c>
      <c r="H49" s="21"/>
      <c r="I49" s="21" t="str">
        <f>+IF(I47&lt;I28,"YES","NO")</f>
        <v>NO</v>
      </c>
      <c r="J49" s="21"/>
      <c r="K49" s="21" t="str">
        <f>+IF(K47&lt;K28,"YES","NO")</f>
        <v>YES</v>
      </c>
    </row>
    <row r="50" spans="1:11" x14ac:dyDescent="0.2">
      <c r="A50" t="s">
        <v>28</v>
      </c>
    </row>
    <row r="51" spans="1:11" ht="15" thickBot="1" x14ac:dyDescent="0.25">
      <c r="A51" t="s">
        <v>29</v>
      </c>
      <c r="C51" s="24">
        <f>IF(C49="YES",C28,"")</f>
        <v>265000</v>
      </c>
      <c r="E51" s="24">
        <f>IF(E49="YES",E28,"")</f>
        <v>105000</v>
      </c>
      <c r="G51" s="24">
        <f>IF(G49="YES",G28,"")</f>
        <v>105000</v>
      </c>
      <c r="I51" s="24" t="str">
        <f>IF(I49="YES",I28,"")</f>
        <v/>
      </c>
      <c r="K51" s="24">
        <f>IF(K49="YES",K28,"")</f>
        <v>30500</v>
      </c>
    </row>
    <row r="52" spans="1:11" ht="15" thickTop="1" x14ac:dyDescent="0.2"/>
    <row r="53" spans="1:11" x14ac:dyDescent="0.2">
      <c r="A53" s="8" t="s">
        <v>30</v>
      </c>
    </row>
    <row r="54" spans="1:11" ht="15" thickBot="1" x14ac:dyDescent="0.25">
      <c r="A54" t="s">
        <v>31</v>
      </c>
      <c r="C54" s="24">
        <f>IF(C32="NO",+C28,0)</f>
        <v>265000</v>
      </c>
      <c r="E54" s="24">
        <f>IF(E32="NO",+E28,0)</f>
        <v>105000</v>
      </c>
      <c r="G54" s="24">
        <f>IF(G32="NO",+G28,0)</f>
        <v>105000</v>
      </c>
      <c r="I54" s="24">
        <f>IF(I32="NO",+I28,0)</f>
        <v>0</v>
      </c>
      <c r="K54" s="24">
        <f>IF(K32="NO",+K28,0)</f>
        <v>0</v>
      </c>
    </row>
    <row r="55" spans="1:11" ht="15" thickTop="1" x14ac:dyDescent="0.2"/>
  </sheetData>
  <mergeCells count="2">
    <mergeCell ref="C3:K3"/>
    <mergeCell ref="A37:K37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90" zoomScaleNormal="90" workbookViewId="0">
      <selection activeCell="C13" sqref="C13"/>
    </sheetView>
  </sheetViews>
  <sheetFormatPr defaultRowHeight="14.25" x14ac:dyDescent="0.2"/>
  <cols>
    <col min="1" max="1" width="36.375" customWidth="1"/>
    <col min="3" max="3" width="13.375" style="10" customWidth="1"/>
    <col min="4" max="4" width="0.875" style="10" customWidth="1"/>
    <col min="5" max="5" width="13.375" style="10" customWidth="1"/>
    <col min="6" max="6" width="0.875" style="10" customWidth="1"/>
    <col min="7" max="7" width="13.375" style="10" customWidth="1"/>
    <col min="8" max="8" width="0.875" style="10" customWidth="1"/>
    <col min="9" max="9" width="13.375" style="10" customWidth="1"/>
    <col min="10" max="10" width="0.875" style="10" customWidth="1"/>
    <col min="11" max="11" width="13.375" style="10" customWidth="1"/>
  </cols>
  <sheetData>
    <row r="1" spans="1:11" x14ac:dyDescent="0.2">
      <c r="A1" t="s">
        <v>5</v>
      </c>
    </row>
    <row r="2" spans="1:11" x14ac:dyDescent="0.2">
      <c r="A2" s="9" t="s">
        <v>33</v>
      </c>
    </row>
    <row r="3" spans="1:11" x14ac:dyDescent="0.2">
      <c r="C3" s="28" t="s">
        <v>6</v>
      </c>
      <c r="D3" s="28"/>
      <c r="E3" s="28"/>
      <c r="F3" s="28"/>
      <c r="G3" s="28"/>
      <c r="H3" s="28"/>
      <c r="I3" s="28"/>
      <c r="J3" s="28"/>
      <c r="K3" s="28"/>
    </row>
    <row r="4" spans="1:11" ht="28.5" x14ac:dyDescent="0.2">
      <c r="A4" s="1"/>
      <c r="B4" s="1"/>
      <c r="C4" s="11" t="s">
        <v>0</v>
      </c>
      <c r="D4" s="11"/>
      <c r="E4" s="11" t="s">
        <v>1</v>
      </c>
      <c r="F4" s="11"/>
      <c r="G4" s="11" t="s">
        <v>2</v>
      </c>
      <c r="H4" s="11"/>
      <c r="I4" s="11" t="s">
        <v>3</v>
      </c>
      <c r="J4" s="11"/>
      <c r="K4" s="11" t="s">
        <v>4</v>
      </c>
    </row>
    <row r="6" spans="1:11" x14ac:dyDescent="0.2">
      <c r="A6" t="s">
        <v>34</v>
      </c>
    </row>
    <row r="7" spans="1:11" x14ac:dyDescent="0.2">
      <c r="A7" s="2" t="s">
        <v>53</v>
      </c>
      <c r="C7" s="12">
        <v>30000</v>
      </c>
      <c r="E7" s="12">
        <v>7500</v>
      </c>
      <c r="G7" s="12">
        <v>7500</v>
      </c>
      <c r="I7" s="12">
        <v>3000</v>
      </c>
      <c r="K7" s="12">
        <v>5000</v>
      </c>
    </row>
    <row r="8" spans="1:11" x14ac:dyDescent="0.2">
      <c r="A8" s="2" t="s">
        <v>54</v>
      </c>
      <c r="C8" s="12"/>
      <c r="E8" s="12"/>
      <c r="G8" s="12"/>
      <c r="I8" s="12"/>
      <c r="K8" s="12"/>
    </row>
    <row r="9" spans="1:11" x14ac:dyDescent="0.2">
      <c r="A9" s="3" t="s">
        <v>19</v>
      </c>
      <c r="C9" s="13">
        <f>SUM(C7:C8)</f>
        <v>30000</v>
      </c>
      <c r="E9" s="13">
        <f>SUM(E7:E8)</f>
        <v>7500</v>
      </c>
      <c r="G9" s="13">
        <f>SUM(G7:G8)</f>
        <v>7500</v>
      </c>
      <c r="I9" s="13">
        <f>SUM(I7:I8)</f>
        <v>3000</v>
      </c>
      <c r="K9" s="13">
        <f>SUM(K7:K8)</f>
        <v>5000</v>
      </c>
    </row>
    <row r="10" spans="1:11" x14ac:dyDescent="0.2">
      <c r="A10" s="3"/>
    </row>
    <row r="11" spans="1:11" x14ac:dyDescent="0.2">
      <c r="A11" t="s">
        <v>35</v>
      </c>
    </row>
    <row r="12" spans="1:11" x14ac:dyDescent="0.2">
      <c r="A12" s="2" t="s">
        <v>8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2" t="s">
        <v>53</v>
      </c>
      <c r="C13" s="12"/>
      <c r="D13" s="14"/>
      <c r="E13" s="12"/>
      <c r="F13" s="14"/>
      <c r="G13" s="12"/>
      <c r="H13" s="14"/>
      <c r="I13" s="12"/>
      <c r="J13" s="14"/>
      <c r="K13" s="12"/>
    </row>
    <row r="14" spans="1:11" x14ac:dyDescent="0.2">
      <c r="A14" s="2" t="s">
        <v>54</v>
      </c>
      <c r="C14" s="12"/>
      <c r="D14" s="14"/>
      <c r="E14" s="12"/>
      <c r="F14" s="14"/>
      <c r="G14" s="12"/>
      <c r="H14" s="14"/>
      <c r="I14" s="12"/>
      <c r="J14" s="14"/>
      <c r="K14" s="12">
        <v>11498.38</v>
      </c>
    </row>
    <row r="15" spans="1:11" x14ac:dyDescent="0.2">
      <c r="A15" s="3" t="s">
        <v>21</v>
      </c>
      <c r="C15" s="13">
        <f>SUM(C13:C14)</f>
        <v>0</v>
      </c>
      <c r="E15" s="13">
        <f>SUM(E13:E14)</f>
        <v>0</v>
      </c>
      <c r="G15" s="13">
        <f>SUM(G13:G14)</f>
        <v>0</v>
      </c>
      <c r="I15" s="13">
        <f>SUM(I13:I14)</f>
        <v>0</v>
      </c>
      <c r="K15" s="13">
        <f>SUM(K13:K14)</f>
        <v>11498.38</v>
      </c>
    </row>
    <row r="16" spans="1:11" x14ac:dyDescent="0.2">
      <c r="A16" s="3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7" t="s">
        <v>36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A18" s="2" t="s">
        <v>53</v>
      </c>
      <c r="C18" s="15">
        <f>C7+C13</f>
        <v>30000</v>
      </c>
      <c r="D18" s="15"/>
      <c r="E18" s="15">
        <f>E7+E13</f>
        <v>7500</v>
      </c>
      <c r="F18" s="15"/>
      <c r="G18" s="15">
        <f>G7+G13</f>
        <v>7500</v>
      </c>
      <c r="H18" s="15"/>
      <c r="I18" s="15">
        <f>I7+I13</f>
        <v>3000</v>
      </c>
      <c r="J18" s="15"/>
      <c r="K18" s="15">
        <f>K7+K13</f>
        <v>5000</v>
      </c>
    </row>
    <row r="19" spans="1:11" x14ac:dyDescent="0.2">
      <c r="A19" s="2" t="s">
        <v>54</v>
      </c>
      <c r="C19" s="16">
        <f>+C8+C14</f>
        <v>0</v>
      </c>
      <c r="D19" s="15"/>
      <c r="E19" s="16">
        <f>+E8+E14</f>
        <v>0</v>
      </c>
      <c r="F19" s="15"/>
      <c r="G19" s="16">
        <f>+G8+G14</f>
        <v>0</v>
      </c>
      <c r="H19" s="15"/>
      <c r="I19" s="16">
        <f>+I8+I14</f>
        <v>0</v>
      </c>
      <c r="J19" s="15"/>
      <c r="K19" s="16">
        <f>+K8+K14</f>
        <v>11498.38</v>
      </c>
    </row>
    <row r="20" spans="1:11" ht="15" thickBot="1" x14ac:dyDescent="0.25">
      <c r="A20" s="3" t="s">
        <v>20</v>
      </c>
      <c r="C20" s="26">
        <f>SUM(C18:C19)</f>
        <v>30000</v>
      </c>
      <c r="E20" s="26">
        <f>SUM(E6:E15)</f>
        <v>15000</v>
      </c>
      <c r="G20" s="26">
        <f>SUM(G6:G15)</f>
        <v>15000</v>
      </c>
      <c r="I20" s="26">
        <f>SUM(I6:I15)</f>
        <v>6000</v>
      </c>
      <c r="K20" s="26">
        <f>SUM(K6:K15)</f>
        <v>32996.759999999995</v>
      </c>
    </row>
    <row r="21" spans="1:11" ht="15" thickTop="1" x14ac:dyDescent="0.2">
      <c r="C21" s="10" t="str">
        <f>IF(C20=SUM(C15,C9),"",C20-C15-C9)</f>
        <v/>
      </c>
      <c r="E21" s="10">
        <f>IF(E20=SUM(E15,E9),"",E20-E15-E9)</f>
        <v>7500</v>
      </c>
      <c r="G21" s="10">
        <f>IF(G20=SUM(G15,G9),"",G20-G15-G9)</f>
        <v>7500</v>
      </c>
      <c r="I21" s="10">
        <f>IF(I20=SUM(I15,I9),"",I20-I15-I9)</f>
        <v>3000</v>
      </c>
      <c r="K21" s="10">
        <f>IF(K20=SUM(K15,K9),"",K20-K15-K9)</f>
        <v>16498.379999999997</v>
      </c>
    </row>
  </sheetData>
  <mergeCells count="1">
    <mergeCell ref="C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K12" sqref="K12"/>
    </sheetView>
  </sheetViews>
  <sheetFormatPr defaultRowHeight="14.25" x14ac:dyDescent="0.2"/>
  <cols>
    <col min="1" max="1" width="36.375" customWidth="1"/>
    <col min="3" max="3" width="13.375" style="10" customWidth="1"/>
    <col min="4" max="4" width="0.875" style="10" customWidth="1"/>
    <col min="5" max="5" width="13.375" style="10" customWidth="1"/>
    <col min="6" max="6" width="0.875" style="10" customWidth="1"/>
    <col min="7" max="7" width="13.375" style="10" customWidth="1"/>
    <col min="8" max="8" width="0.875" style="10" customWidth="1"/>
    <col min="9" max="9" width="13.375" style="10" customWidth="1"/>
    <col min="10" max="10" width="0.875" style="10" customWidth="1"/>
    <col min="11" max="11" width="13.375" style="10" customWidth="1"/>
  </cols>
  <sheetData>
    <row r="1" spans="1:12" x14ac:dyDescent="0.2">
      <c r="A1" t="s">
        <v>5</v>
      </c>
    </row>
    <row r="2" spans="1:12" x14ac:dyDescent="0.2">
      <c r="A2" s="9" t="s">
        <v>33</v>
      </c>
    </row>
    <row r="3" spans="1:12" x14ac:dyDescent="0.2">
      <c r="C3" s="28" t="s">
        <v>6</v>
      </c>
      <c r="D3" s="28"/>
      <c r="E3" s="28"/>
      <c r="F3" s="28"/>
      <c r="G3" s="28"/>
      <c r="H3" s="28"/>
      <c r="I3" s="28"/>
      <c r="J3" s="28"/>
      <c r="K3" s="28"/>
    </row>
    <row r="4" spans="1:12" ht="28.5" x14ac:dyDescent="0.2">
      <c r="A4" s="1"/>
      <c r="B4" s="1"/>
      <c r="C4" s="11" t="s">
        <v>0</v>
      </c>
      <c r="D4" s="11"/>
      <c r="E4" s="11" t="s">
        <v>1</v>
      </c>
      <c r="F4" s="11"/>
      <c r="G4" s="11" t="s">
        <v>2</v>
      </c>
      <c r="H4" s="11"/>
      <c r="I4" s="11" t="s">
        <v>3</v>
      </c>
      <c r="J4" s="11"/>
      <c r="K4" s="11" t="s">
        <v>4</v>
      </c>
      <c r="L4" s="1"/>
    </row>
    <row r="6" spans="1:12" x14ac:dyDescent="0.2">
      <c r="A6" t="s">
        <v>37</v>
      </c>
      <c r="C6" s="10">
        <f>+'Current Taxes Calculation'!C20</f>
        <v>260000</v>
      </c>
      <c r="E6" s="10">
        <f>+'Current Taxes Calculation'!E20</f>
        <v>105000</v>
      </c>
      <c r="G6" s="10">
        <f>+'Current Taxes Calculation'!G20</f>
        <v>105000</v>
      </c>
      <c r="I6" s="10">
        <f>+'Current Taxes Calculation'!I20</f>
        <v>0</v>
      </c>
      <c r="K6" s="10">
        <f>+'Current Taxes Calculation'!K20</f>
        <v>32000</v>
      </c>
    </row>
    <row r="7" spans="1:12" x14ac:dyDescent="0.2">
      <c r="A7" t="s">
        <v>38</v>
      </c>
      <c r="C7" s="12"/>
      <c r="E7" s="12"/>
      <c r="G7" s="12"/>
      <c r="I7" s="12"/>
      <c r="K7" s="12"/>
    </row>
    <row r="8" spans="1:12" ht="15" thickBot="1" x14ac:dyDescent="0.25">
      <c r="A8" t="s">
        <v>39</v>
      </c>
      <c r="C8" s="24">
        <f>C6-C7</f>
        <v>260000</v>
      </c>
      <c r="E8" s="24">
        <f>E6-E7</f>
        <v>105000</v>
      </c>
      <c r="G8" s="24">
        <f>G6-G7</f>
        <v>105000</v>
      </c>
      <c r="I8" s="24">
        <f>I6-I7</f>
        <v>0</v>
      </c>
      <c r="K8" s="24">
        <f>K6-K7</f>
        <v>32000</v>
      </c>
    </row>
    <row r="9" spans="1:12" ht="15" thickTop="1" x14ac:dyDescent="0.2"/>
    <row r="11" spans="1:12" x14ac:dyDescent="0.2">
      <c r="A11" t="s">
        <v>40</v>
      </c>
      <c r="C11" s="10">
        <f>+'Delinq Taxes Rec'!C20</f>
        <v>30000</v>
      </c>
      <c r="E11" s="10">
        <f>+'Delinq Taxes Rec'!E20</f>
        <v>15000</v>
      </c>
      <c r="G11" s="10">
        <f>+'Delinq Taxes Rec'!G20</f>
        <v>15000</v>
      </c>
      <c r="I11" s="10">
        <f>+'Delinq Taxes Rec'!I20</f>
        <v>6000</v>
      </c>
      <c r="K11" s="10">
        <v>0</v>
      </c>
    </row>
    <row r="12" spans="1:12" x14ac:dyDescent="0.2">
      <c r="A12" t="s">
        <v>41</v>
      </c>
      <c r="C12" s="12"/>
      <c r="E12" s="12"/>
      <c r="G12" s="12"/>
      <c r="I12" s="12"/>
      <c r="K12" s="12"/>
    </row>
    <row r="13" spans="1:12" ht="15" thickBot="1" x14ac:dyDescent="0.25">
      <c r="A13" t="s">
        <v>39</v>
      </c>
      <c r="C13" s="24">
        <f>C11-C12</f>
        <v>30000</v>
      </c>
      <c r="E13" s="24">
        <f>E11-E12</f>
        <v>15000</v>
      </c>
      <c r="G13" s="24">
        <f>G11-G12</f>
        <v>15000</v>
      </c>
      <c r="I13" s="24">
        <f>I11-I12</f>
        <v>6000</v>
      </c>
      <c r="K13" s="24">
        <f>K11-K12</f>
        <v>0</v>
      </c>
    </row>
    <row r="14" spans="1:12" ht="15" thickTop="1" x14ac:dyDescent="0.2"/>
    <row r="15" spans="1:12" x14ac:dyDescent="0.2">
      <c r="A15" t="s">
        <v>42</v>
      </c>
      <c r="C15" s="10">
        <f>IF('Current Taxes Calculation'!C32="YES",IF('Current Taxes Calculation'!C49="NO",'Current Taxes Calculation'!C47,'Current Taxes Calculation'!C51),'Current Taxes Calculation'!C54)</f>
        <v>265000</v>
      </c>
      <c r="E15" s="10">
        <f>IF('Current Taxes Calculation'!E32="YES",IF('Current Taxes Calculation'!E49="NO",'Current Taxes Calculation'!E47,'Current Taxes Calculation'!E51),'Current Taxes Calculation'!E54)</f>
        <v>105000</v>
      </c>
      <c r="G15" s="10">
        <f>IF('Current Taxes Calculation'!G32="YES",IF('Current Taxes Calculation'!G49="NO",'Current Taxes Calculation'!G47,'Current Taxes Calculation'!G51),'Current Taxes Calculation'!G54)</f>
        <v>105000</v>
      </c>
      <c r="I15" s="10">
        <f>IF('Current Taxes Calculation'!I32="YES",IF('Current Taxes Calculation'!I49="NO",'Current Taxes Calculation'!I47,'Current Taxes Calculation'!I51),'Current Taxes Calculation'!I54)</f>
        <v>0</v>
      </c>
      <c r="K15" s="10">
        <f>IF('Current Taxes Calculation'!K32="YES",IF('Current Taxes Calculation'!K49="NO",'Current Taxes Calculation'!K47,'Current Taxes Calculation'!K51),'Current Taxes Calculation'!K54)</f>
        <v>30500</v>
      </c>
    </row>
    <row r="16" spans="1:12" x14ac:dyDescent="0.2">
      <c r="A16" t="s">
        <v>43</v>
      </c>
      <c r="C16" s="12"/>
      <c r="E16" s="12"/>
      <c r="G16" s="12"/>
      <c r="I16" s="12"/>
      <c r="K16" s="12">
        <v>15000</v>
      </c>
    </row>
    <row r="17" spans="1:11" x14ac:dyDescent="0.2">
      <c r="A17" s="2" t="s">
        <v>26</v>
      </c>
      <c r="C17" s="27">
        <f>C15-C16</f>
        <v>265000</v>
      </c>
      <c r="D17" s="27"/>
      <c r="E17" s="27">
        <f>E15-E16</f>
        <v>105000</v>
      </c>
      <c r="F17" s="27"/>
      <c r="G17" s="27">
        <f>G15-G16</f>
        <v>105000</v>
      </c>
      <c r="H17" s="27"/>
      <c r="I17" s="27">
        <f>I15-I16</f>
        <v>0</v>
      </c>
      <c r="J17" s="27"/>
      <c r="K17" s="27">
        <f>K15-K16</f>
        <v>15500</v>
      </c>
    </row>
    <row r="18" spans="1:11" x14ac:dyDescent="0.2">
      <c r="A18" t="s">
        <v>44</v>
      </c>
      <c r="C18" s="12"/>
      <c r="E18" s="12"/>
      <c r="G18" s="12"/>
      <c r="I18" s="12"/>
      <c r="K18" s="12"/>
    </row>
    <row r="19" spans="1:11" ht="15" thickBot="1" x14ac:dyDescent="0.25">
      <c r="A19" t="s">
        <v>45</v>
      </c>
      <c r="C19" s="24">
        <f>C17-C18</f>
        <v>265000</v>
      </c>
      <c r="E19" s="24">
        <f>E17-E18</f>
        <v>105000</v>
      </c>
      <c r="G19" s="24">
        <f>G17-G18</f>
        <v>105000</v>
      </c>
      <c r="I19" s="24">
        <f>I17-I18</f>
        <v>0</v>
      </c>
      <c r="K19" s="24">
        <f>K17-K18</f>
        <v>15500</v>
      </c>
    </row>
    <row r="20" spans="1:11" ht="15" thickTop="1" x14ac:dyDescent="0.2"/>
    <row r="23" spans="1:11" x14ac:dyDescent="0.2">
      <c r="A23" t="s">
        <v>47</v>
      </c>
    </row>
    <row r="24" spans="1:11" x14ac:dyDescent="0.2">
      <c r="A24" t="s">
        <v>46</v>
      </c>
      <c r="C24" s="10">
        <f>+C8</f>
        <v>260000</v>
      </c>
      <c r="E24" s="10">
        <f>+E8</f>
        <v>105000</v>
      </c>
      <c r="G24" s="10">
        <f>+G8</f>
        <v>105000</v>
      </c>
      <c r="I24" s="10">
        <f>+I8</f>
        <v>0</v>
      </c>
      <c r="K24" s="10">
        <f>+K8</f>
        <v>32000</v>
      </c>
    </row>
    <row r="25" spans="1:11" x14ac:dyDescent="0.2">
      <c r="A25" t="s">
        <v>50</v>
      </c>
      <c r="C25" s="10">
        <f>-C24</f>
        <v>-260000</v>
      </c>
      <c r="E25" s="10">
        <f>-E24</f>
        <v>-105000</v>
      </c>
      <c r="G25" s="10">
        <f>-G24</f>
        <v>-105000</v>
      </c>
      <c r="I25" s="10">
        <f>-I24</f>
        <v>0</v>
      </c>
      <c r="K25" s="10">
        <f>-K24</f>
        <v>-32000</v>
      </c>
    </row>
    <row r="27" spans="1:11" x14ac:dyDescent="0.2">
      <c r="A27" t="s">
        <v>48</v>
      </c>
      <c r="C27" s="10">
        <f>+C13</f>
        <v>30000</v>
      </c>
      <c r="E27" s="10">
        <f>+E13</f>
        <v>15000</v>
      </c>
      <c r="G27" s="10">
        <f>+G13</f>
        <v>15000</v>
      </c>
      <c r="I27" s="10">
        <f>+I13</f>
        <v>6000</v>
      </c>
      <c r="K27" s="10">
        <f>+K13</f>
        <v>0</v>
      </c>
    </row>
    <row r="28" spans="1:11" x14ac:dyDescent="0.2">
      <c r="A28" t="s">
        <v>51</v>
      </c>
      <c r="C28" s="10">
        <f>-C27</f>
        <v>-30000</v>
      </c>
      <c r="E28" s="10">
        <f>-E27</f>
        <v>-15000</v>
      </c>
      <c r="G28" s="10">
        <f>-G27</f>
        <v>-15000</v>
      </c>
      <c r="I28" s="10">
        <f>-I27</f>
        <v>-6000</v>
      </c>
      <c r="K28" s="10">
        <f>-K27</f>
        <v>0</v>
      </c>
    </row>
    <row r="30" spans="1:11" x14ac:dyDescent="0.2">
      <c r="A30" t="s">
        <v>49</v>
      </c>
      <c r="C30" s="10">
        <f>-C19</f>
        <v>-265000</v>
      </c>
      <c r="E30" s="10">
        <f>-E19</f>
        <v>-105000</v>
      </c>
      <c r="G30" s="10">
        <f>-G19</f>
        <v>-105000</v>
      </c>
      <c r="I30" s="10">
        <f>-I19</f>
        <v>0</v>
      </c>
      <c r="K30" s="10">
        <f>-K19</f>
        <v>-15500</v>
      </c>
    </row>
    <row r="31" spans="1:11" x14ac:dyDescent="0.2">
      <c r="A31" t="s">
        <v>50</v>
      </c>
      <c r="C31" s="10">
        <f>+C30-C32</f>
        <v>-265000</v>
      </c>
      <c r="E31" s="10">
        <f>+E30-E32</f>
        <v>-105000</v>
      </c>
      <c r="G31" s="10">
        <f>+G30-G32</f>
        <v>-105000</v>
      </c>
      <c r="I31" s="10">
        <f>+I30-I32</f>
        <v>0</v>
      </c>
      <c r="K31" s="10">
        <f>+K30-K32</f>
        <v>-30500</v>
      </c>
    </row>
    <row r="32" spans="1:11" x14ac:dyDescent="0.2">
      <c r="A32" t="s">
        <v>52</v>
      </c>
      <c r="C32" s="10">
        <f>+C16</f>
        <v>0</v>
      </c>
      <c r="E32" s="10">
        <f>+E16</f>
        <v>0</v>
      </c>
      <c r="G32" s="10">
        <f>+G16</f>
        <v>0</v>
      </c>
      <c r="I32" s="10">
        <f>+I16</f>
        <v>0</v>
      </c>
      <c r="K32" s="10">
        <f>+K16</f>
        <v>15000</v>
      </c>
    </row>
  </sheetData>
  <mergeCells count="1">
    <mergeCell ref="C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Taxes Calculation</vt:lpstr>
      <vt:lpstr>Delinq Taxes Rec</vt:lpstr>
      <vt:lpstr>Balance Sheet Adjustments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Bifulco</dc:creator>
  <cp:lastModifiedBy>Deidre Budahl</cp:lastModifiedBy>
  <dcterms:created xsi:type="dcterms:W3CDTF">2013-07-09T22:35:45Z</dcterms:created>
  <dcterms:modified xsi:type="dcterms:W3CDTF">2018-04-25T12:47:10Z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